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Match My Doll at 8.4%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<sst xmlns="http://schemas.openxmlformats.org/spreadsheetml/2006/main" count="37" uniqueCount="34">
  <si>
    <t xml:space="preserve">Cost of Capital and Terminal Growth Assumption</t>
  </si>
  <si>
    <t xml:space="preserve">Opportunity Cost of Capital</t>
  </si>
  <si>
    <t xml:space="preserve">Growth Rate</t>
  </si>
  <si>
    <t xml:space="preserve">Net Working Capital Assumptions</t>
  </si>
  <si>
    <t xml:space="preserve">Minimum Cash Balance as % of Sales</t>
  </si>
  <si>
    <t xml:space="preserve">Days Sales Outstanding</t>
  </si>
  <si>
    <t xml:space="preserve">Inventory Turnover (prod. cost/ending inv.)</t>
  </si>
  <si>
    <t xml:space="preserve">Days Payable Outstanding (based on tot. op. exp.)</t>
  </si>
  <si>
    <t xml:space="preserve">Net Working Capital Projections</t>
  </si>
  <si>
    <t xml:space="preserve">Year</t>
  </si>
  <si>
    <t xml:space="preserve">Cash</t>
  </si>
  <si>
    <t xml:space="preserve">Receivables</t>
  </si>
  <si>
    <t xml:space="preserve">Inventory</t>
  </si>
  <si>
    <t xml:space="preserve">Payables</t>
  </si>
  <si>
    <t xml:space="preserve">Net Working Capital</t>
  </si>
  <si>
    <t xml:space="preserve">Increase in NWC</t>
  </si>
  <si>
    <t xml:space="preserve">Cash Flow Pro Forma</t>
  </si>
  <si>
    <t xml:space="preserve">Sales (in $000s)</t>
  </si>
  <si>
    <t xml:space="preserve">Production Costs</t>
  </si>
  <si>
    <t xml:space="preserve">Fixed Production Expenses</t>
  </si>
  <si>
    <t xml:space="preserve">Variable Production Costs</t>
  </si>
  <si>
    <t xml:space="preserve">SG&amp;A</t>
  </si>
  <si>
    <t xml:space="preserve">Depreciation</t>
  </si>
  <si>
    <t xml:space="preserve">EBIT</t>
  </si>
  <si>
    <t xml:space="preserve">Taxes</t>
  </si>
  <si>
    <t xml:space="preserve">Unlevered Net Income</t>
  </si>
  <si>
    <t xml:space="preserve">Capital Expenditures</t>
  </si>
  <si>
    <t xml:space="preserve">Free Cash Flow </t>
  </si>
  <si>
    <t xml:space="preserve">PV(FCF)</t>
  </si>
  <si>
    <t xml:space="preserve">NPV (excluding Terminal Value)</t>
  </si>
  <si>
    <t xml:space="preserve">Terminal Value Calculation</t>
  </si>
  <si>
    <t xml:space="preserve">Terminal Value as of 2020</t>
  </si>
  <si>
    <t xml:space="preserve">PV of Terminal Value as of 2010</t>
  </si>
  <si>
    <t xml:space="preserve">NPV (including Terminal Value)</t>
  </si>
</sst>
</file>

<file path=xl/styles.xml><?xml version="1.0" encoding="utf-8"?>
<styleSheet xmlns="http://schemas.openxmlformats.org/spreadsheetml/2006/main">
  <numFmts count="9">
    <numFmt numFmtId="164" formatCode="General"/>
    <numFmt numFmtId="165" formatCode="0.00%"/>
    <numFmt numFmtId="166" formatCode="0%"/>
    <numFmt numFmtId="167" formatCode="#,##0_);\(#,##0\)"/>
    <numFmt numFmtId="168" formatCode="0.0%"/>
    <numFmt numFmtId="169" formatCode="#,##0.0\x;\(#,##0.0&quot;x)&quot;"/>
    <numFmt numFmtId="170" formatCode="\$#,##0"/>
    <numFmt numFmtId="171" formatCode="\$#,##0.00"/>
    <numFmt numFmtId="172" formatCode="#,##0"/>
  </numFmts>
  <fonts count="7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theme="1"/>
      <name val="Calibri"/>
      <family val="2"/>
      <charset val="1"/>
    </font>
    <font>
      <sz val="11"/>
      <name val="Calibri"/>
      <family val="2"/>
      <charset val="1"/>
    </font>
    <font>
      <sz val="9"/>
      <color theme="1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theme="0" tint="-0.15"/>
        <bgColor rgb="FFC0C0C0"/>
      </patternFill>
    </fill>
    <fill>
      <patternFill patternType="solid">
        <fgColor rgb="FFFFFF00"/>
        <bgColor rgb="FFFFFF00"/>
      </patternFill>
    </fill>
  </fills>
  <borders count="2">
    <border diagonalUp="false" diagonalDown="false">
      <left/>
      <right/>
      <top/>
      <bottom/>
      <diagonal/>
    </border>
    <border diagonalUp="false" diagonalDown="false">
      <left/>
      <right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8" fontId="0" fillId="0" borderId="0" xfId="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9" fontId="0" fillId="0" borderId="0" xfId="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4" fontId="0" fillId="2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0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70" fontId="0" fillId="0" borderId="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71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left" vertical="bottom" textRotation="0" wrapText="false" indent="1" shrinkToFit="false"/>
      <protection locked="true" hidden="false"/>
    </xf>
    <xf numFmtId="167" fontId="5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true">
      <alignment horizontal="left" vertical="bottom" textRotation="0" wrapText="false" indent="1" shrinkToFit="false"/>
      <protection locked="true" hidden="false"/>
    </xf>
    <xf numFmtId="164" fontId="0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71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72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72" fontId="0" fillId="3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M47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44" activeCellId="0" sqref="B44"/>
    </sheetView>
  </sheetViews>
  <sheetFormatPr defaultColWidth="8.83203125" defaultRowHeight="15" zeroHeight="false" outlineLevelRow="0" outlineLevelCol="0"/>
  <cols>
    <col collapsed="false" customWidth="true" hidden="false" outlineLevel="0" max="1" min="1" style="1" width="47"/>
    <col collapsed="false" customWidth="true" hidden="false" outlineLevel="0" max="2" min="2" style="1" width="9.83"/>
  </cols>
  <sheetData>
    <row r="1" customFormat="false" ht="15" hidden="false" customHeight="false" outlineLevel="0" collapsed="false">
      <c r="A1" s="2" t="s">
        <v>0</v>
      </c>
      <c r="B1" s="2"/>
    </row>
    <row r="2" customFormat="false" ht="15" hidden="false" customHeight="false" outlineLevel="0" collapsed="false">
      <c r="A2" s="1" t="s">
        <v>1</v>
      </c>
      <c r="B2" s="3" t="n">
        <v>0.084</v>
      </c>
    </row>
    <row r="3" customFormat="false" ht="15" hidden="false" customHeight="false" outlineLevel="0" collapsed="false">
      <c r="A3" s="1" t="s">
        <v>2</v>
      </c>
      <c r="B3" s="4" t="n">
        <v>0.03</v>
      </c>
    </row>
    <row r="5" customFormat="false" ht="15" hidden="false" customHeight="false" outlineLevel="0" collapsed="false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customFormat="false" ht="15" hidden="false" customHeight="false" outlineLevel="0" collapsed="false">
      <c r="A6" s="6"/>
      <c r="B6" s="7" t="n">
        <v>2010</v>
      </c>
      <c r="C6" s="7" t="n">
        <v>2011</v>
      </c>
      <c r="D6" s="7" t="n">
        <v>2012</v>
      </c>
      <c r="E6" s="7" t="n">
        <v>2013</v>
      </c>
      <c r="F6" s="7" t="n">
        <v>2014</v>
      </c>
      <c r="G6" s="7" t="n">
        <v>2015</v>
      </c>
      <c r="H6" s="7" t="n">
        <v>2016</v>
      </c>
      <c r="I6" s="7" t="n">
        <v>2017</v>
      </c>
      <c r="J6" s="7" t="n">
        <v>2018</v>
      </c>
      <c r="K6" s="7" t="n">
        <v>2019</v>
      </c>
      <c r="L6" s="7" t="n">
        <v>2020</v>
      </c>
    </row>
    <row r="7" customFormat="false" ht="15" hidden="false" customHeight="false" outlineLevel="0" collapsed="false">
      <c r="A7" s="8" t="s">
        <v>4</v>
      </c>
      <c r="B7" s="9"/>
      <c r="C7" s="9" t="n">
        <v>0.03</v>
      </c>
      <c r="D7" s="9" t="n">
        <v>0.03</v>
      </c>
      <c r="E7" s="9" t="n">
        <v>0.03</v>
      </c>
      <c r="F7" s="9" t="n">
        <v>0.03</v>
      </c>
      <c r="G7" s="9" t="n">
        <v>0.03</v>
      </c>
      <c r="H7" s="9" t="n">
        <v>0.03</v>
      </c>
      <c r="I7" s="9" t="n">
        <v>0.03</v>
      </c>
      <c r="J7" s="9" t="n">
        <v>0.0300000000000001</v>
      </c>
      <c r="K7" s="9" t="n">
        <v>0.03</v>
      </c>
      <c r="L7" s="9" t="n">
        <v>0.03</v>
      </c>
    </row>
    <row r="8" customFormat="false" ht="15" hidden="false" customHeight="false" outlineLevel="0" collapsed="false">
      <c r="A8" s="8" t="s">
        <v>5</v>
      </c>
      <c r="B8" s="10"/>
      <c r="C8" s="10" t="n">
        <v>59.17</v>
      </c>
      <c r="D8" s="10" t="n">
        <v>59.17</v>
      </c>
      <c r="E8" s="10" t="n">
        <v>59.17</v>
      </c>
      <c r="F8" s="10" t="n">
        <v>59.17</v>
      </c>
      <c r="G8" s="10" t="n">
        <v>59.17</v>
      </c>
      <c r="H8" s="10" t="n">
        <v>59.17</v>
      </c>
      <c r="I8" s="10" t="n">
        <v>59.17</v>
      </c>
      <c r="J8" s="10" t="n">
        <v>59.17</v>
      </c>
      <c r="K8" s="10" t="n">
        <v>59.17</v>
      </c>
      <c r="L8" s="10" t="n">
        <v>59.17</v>
      </c>
    </row>
    <row r="9" customFormat="false" ht="15" hidden="false" customHeight="false" outlineLevel="0" collapsed="false">
      <c r="A9" s="8" t="s">
        <v>6</v>
      </c>
      <c r="B9" s="10"/>
      <c r="C9" s="10" t="n">
        <v>7.68</v>
      </c>
      <c r="D9" s="10" t="n">
        <v>8.26</v>
      </c>
      <c r="E9" s="10" t="n">
        <v>12.7</v>
      </c>
      <c r="F9" s="10" t="n">
        <v>12.7</v>
      </c>
      <c r="G9" s="10" t="n">
        <v>12.7</v>
      </c>
      <c r="H9" s="10" t="n">
        <v>12.7</v>
      </c>
      <c r="I9" s="10" t="n">
        <v>12.7</v>
      </c>
      <c r="J9" s="10" t="n">
        <v>12.7</v>
      </c>
      <c r="K9" s="10" t="n">
        <v>12.7</v>
      </c>
      <c r="L9" s="10" t="n">
        <v>12.7</v>
      </c>
    </row>
    <row r="10" customFormat="false" ht="15" hidden="false" customHeight="false" outlineLevel="0" collapsed="false">
      <c r="A10" s="8" t="s">
        <v>7</v>
      </c>
      <c r="B10" s="10"/>
      <c r="C10" s="10" t="n">
        <v>30.76</v>
      </c>
      <c r="D10" s="10" t="n">
        <v>30.9</v>
      </c>
      <c r="E10" s="10" t="n">
        <v>31.01</v>
      </c>
      <c r="F10" s="10" t="n">
        <v>31.01</v>
      </c>
      <c r="G10" s="10" t="n">
        <v>31.01</v>
      </c>
      <c r="H10" s="10" t="n">
        <v>31.01</v>
      </c>
      <c r="I10" s="10" t="n">
        <v>31.01</v>
      </c>
      <c r="J10" s="10" t="n">
        <v>31.01</v>
      </c>
      <c r="K10" s="10" t="n">
        <v>31.01</v>
      </c>
      <c r="L10" s="10" t="n">
        <v>31.01</v>
      </c>
    </row>
    <row r="12" customFormat="false" ht="15" hidden="false" customHeight="false" outlineLevel="0" collapsed="false">
      <c r="A12" s="5" t="s">
        <v>8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</row>
    <row r="13" customFormat="false" ht="15" hidden="false" customHeight="false" outlineLevel="0" collapsed="false">
      <c r="A13" s="11"/>
      <c r="B13" s="12" t="s">
        <v>9</v>
      </c>
      <c r="C13" s="12"/>
      <c r="D13" s="12"/>
      <c r="E13" s="12"/>
      <c r="F13" s="12"/>
      <c r="G13" s="12"/>
      <c r="H13" s="12"/>
      <c r="I13" s="12"/>
      <c r="J13" s="12"/>
      <c r="K13" s="12"/>
      <c r="L13" s="12"/>
    </row>
    <row r="14" customFormat="false" ht="15" hidden="false" customHeight="false" outlineLevel="0" collapsed="false">
      <c r="A14" s="6"/>
      <c r="B14" s="7" t="n">
        <v>2010</v>
      </c>
      <c r="C14" s="7" t="n">
        <v>2011</v>
      </c>
      <c r="D14" s="7" t="n">
        <v>2012</v>
      </c>
      <c r="E14" s="7" t="n">
        <v>2013</v>
      </c>
      <c r="F14" s="7" t="n">
        <v>2014</v>
      </c>
      <c r="G14" s="7" t="n">
        <v>2015</v>
      </c>
      <c r="H14" s="7" t="n">
        <v>2016</v>
      </c>
      <c r="I14" s="7" t="n">
        <v>2017</v>
      </c>
      <c r="J14" s="7" t="n">
        <v>2018</v>
      </c>
      <c r="K14" s="7" t="n">
        <v>2019</v>
      </c>
      <c r="L14" s="7" t="n">
        <v>2020</v>
      </c>
    </row>
    <row r="15" customFormat="false" ht="15" hidden="false" customHeight="false" outlineLevel="0" collapsed="false">
      <c r="A15" s="1" t="s">
        <v>10</v>
      </c>
      <c r="C15" s="13" t="n">
        <f aca="false">C26*C7</f>
        <v>135</v>
      </c>
      <c r="D15" s="13" t="n">
        <f aca="false">D26*D7</f>
        <v>205.8</v>
      </c>
      <c r="E15" s="13" t="n">
        <f aca="false">E26*E7</f>
        <v>252.264</v>
      </c>
      <c r="F15" s="13" t="n">
        <f aca="false">F26*F7</f>
        <v>272.445</v>
      </c>
      <c r="G15" s="13" t="n">
        <f aca="false">G26*G7</f>
        <v>294.24</v>
      </c>
      <c r="H15" s="13" t="n">
        <f aca="false">H26*H7</f>
        <v>317.7798</v>
      </c>
      <c r="I15" s="13" t="n">
        <f aca="false">I26*I7</f>
        <v>343.2021</v>
      </c>
      <c r="J15" s="13" t="n">
        <f aca="false">J26*J7</f>
        <v>370.656000000001</v>
      </c>
      <c r="K15" s="13" t="n">
        <f aca="false">K26*K7</f>
        <v>400.311</v>
      </c>
      <c r="L15" s="13" t="n">
        <f aca="false">L26*L7</f>
        <v>432.336</v>
      </c>
    </row>
    <row r="16" customFormat="false" ht="15" hidden="false" customHeight="false" outlineLevel="0" collapsed="false">
      <c r="A16" s="1" t="s">
        <v>11</v>
      </c>
      <c r="C16" s="13" t="n">
        <f aca="false">C8*C26/365</f>
        <v>729.493150684932</v>
      </c>
      <c r="D16" s="13" t="n">
        <f aca="false">D8*D26/365</f>
        <v>1112.07178082192</v>
      </c>
      <c r="E16" s="13" t="n">
        <f aca="false">E8*E26/365</f>
        <v>1363.14711232877</v>
      </c>
      <c r="F16" s="13" t="n">
        <f aca="false">F8*F26/365</f>
        <v>1472.19823287671</v>
      </c>
      <c r="G16" s="13" t="n">
        <f aca="false">G8*G26/365</f>
        <v>1589.97084931507</v>
      </c>
      <c r="H16" s="13" t="n">
        <f aca="false">H8*H26/365</f>
        <v>1717.17175945205</v>
      </c>
      <c r="I16" s="13" t="n">
        <f aca="false">I8*I26/365</f>
        <v>1854.54504630137</v>
      </c>
      <c r="J16" s="13" t="n">
        <f aca="false">J8*J26/365</f>
        <v>2002.89639452055</v>
      </c>
      <c r="K16" s="13" t="n">
        <f aca="false">K8*K26/365</f>
        <v>2163.14172328767</v>
      </c>
      <c r="L16" s="13" t="n">
        <f aca="false">L8*L26/365</f>
        <v>2336.19370958904</v>
      </c>
    </row>
    <row r="17" customFormat="false" ht="15" hidden="false" customHeight="false" outlineLevel="0" collapsed="false">
      <c r="A17" s="1" t="s">
        <v>12</v>
      </c>
      <c r="C17" s="13" t="n">
        <f aca="false">(C28+C29+C31)/C9</f>
        <v>359.661458333333</v>
      </c>
      <c r="D17" s="13" t="n">
        <f aca="false">(D28+D29+D31)/D9</f>
        <v>500.121065375303</v>
      </c>
      <c r="E17" s="13" t="n">
        <f aca="false">(E28+E29+E31)/E9</f>
        <v>396.007874015748</v>
      </c>
      <c r="F17" s="13" t="n">
        <f aca="false">(F28+F29+F31)/F9</f>
        <v>426.724409448819</v>
      </c>
      <c r="G17" s="13" t="n">
        <f aca="false">(G28+G29+G31)/G9</f>
        <v>460.858267716535</v>
      </c>
      <c r="H17" s="13" t="n">
        <f aca="false">(H28+H29+H31)/H9</f>
        <v>497.724409448819</v>
      </c>
      <c r="I17" s="13" t="n">
        <f aca="false">(I28+I29+I31)/I9</f>
        <v>537.543307086614</v>
      </c>
      <c r="J17" s="13" t="n">
        <f aca="false">(J28+J29+J31)/J9</f>
        <v>580.55905511811</v>
      </c>
      <c r="K17" s="13" t="n">
        <f aca="false">(K28+K29+K31)/K9</f>
        <v>626.992125984252</v>
      </c>
      <c r="L17" s="13" t="n">
        <f aca="false">(L28+L29+L31)/L9</f>
        <v>677.157480314961</v>
      </c>
    </row>
    <row r="18" customFormat="false" ht="15" hidden="false" customHeight="false" outlineLevel="0" collapsed="false">
      <c r="A18" s="14" t="s">
        <v>13</v>
      </c>
      <c r="B18" s="14"/>
      <c r="C18" s="15" t="n">
        <f aca="false">C10*(C28+C29+C30)/365</f>
        <v>317.291506849315</v>
      </c>
      <c r="D18" s="15" t="n">
        <f aca="false">D10*(D28+D29+D30)/365</f>
        <v>483.716219178082</v>
      </c>
      <c r="E18" s="15" t="n">
        <f aca="false">E10*(E28+E29+E30)/365</f>
        <v>592.953679452055</v>
      </c>
      <c r="F18" s="15" t="n">
        <f aca="false">F10*(F28+F29+F30)/365</f>
        <v>640.377739726027</v>
      </c>
      <c r="G18" s="15" t="n">
        <f aca="false">G10*(G28+G29+G30)/365</f>
        <v>691.60795890411</v>
      </c>
      <c r="H18" s="15" t="n">
        <f aca="false">H10*(H28+H29+H30)/365</f>
        <v>746.933197260274</v>
      </c>
      <c r="I18" s="15" t="n">
        <f aca="false">I10*(I28+I29+I30)/365</f>
        <v>806.693290410959</v>
      </c>
      <c r="J18" s="15" t="n">
        <f aca="false">J10*(J28+J29+J30)/365</f>
        <v>871.236569863014</v>
      </c>
      <c r="K18" s="15" t="n">
        <f aca="false">K10*(K28+K29+K30)/365</f>
        <v>940.92835890411</v>
      </c>
      <c r="L18" s="15" t="n">
        <f aca="false">L10*(L28+L29+L30)/365</f>
        <v>1016.21044383562</v>
      </c>
    </row>
    <row r="19" customFormat="false" ht="15" hidden="false" customHeight="false" outlineLevel="0" collapsed="false">
      <c r="A19" s="16" t="s">
        <v>14</v>
      </c>
      <c r="B19" s="1" t="n">
        <v>800</v>
      </c>
      <c r="C19" s="17" t="n">
        <f aca="false">SUM(C15:C17)-C18</f>
        <v>906.86310216895</v>
      </c>
      <c r="D19" s="17" t="n">
        <f aca="false">SUM(D15:D17)-D18</f>
        <v>1334.27662701914</v>
      </c>
      <c r="E19" s="17" t="n">
        <f aca="false">SUM(E15:E17)-E18</f>
        <v>1418.46530689246</v>
      </c>
      <c r="F19" s="17" t="n">
        <f aca="false">SUM(F15:F17)-F18</f>
        <v>1530.9899025995</v>
      </c>
      <c r="G19" s="17" t="n">
        <f aca="false">SUM(G15:G17)-G18</f>
        <v>1653.46115812749</v>
      </c>
      <c r="H19" s="17" t="n">
        <f aca="false">SUM(H15:H17)-H18</f>
        <v>1785.7427716406</v>
      </c>
      <c r="I19" s="17" t="n">
        <f aca="false">SUM(I15:I17)-I18</f>
        <v>1928.59716297703</v>
      </c>
      <c r="J19" s="17" t="n">
        <f aca="false">SUM(J15:J17)-J18</f>
        <v>2082.87487977565</v>
      </c>
      <c r="K19" s="17" t="n">
        <f aca="false">SUM(K15:K17)-K18</f>
        <v>2249.51649036781</v>
      </c>
      <c r="L19" s="17" t="n">
        <f aca="false">SUM(L15:L17)-L18</f>
        <v>2429.47674606839</v>
      </c>
    </row>
    <row r="20" customFormat="false" ht="15" hidden="false" customHeight="false" outlineLevel="0" collapsed="false">
      <c r="A20" s="16" t="s">
        <v>15</v>
      </c>
      <c r="B20" s="1" t="n">
        <v>800</v>
      </c>
      <c r="C20" s="17" t="n">
        <f aca="false">C19-B19</f>
        <v>106.86310216895</v>
      </c>
      <c r="D20" s="17" t="n">
        <f aca="false">D19-C19</f>
        <v>427.413524850189</v>
      </c>
      <c r="E20" s="17" t="n">
        <f aca="false">E19-D19</f>
        <v>84.1886798733219</v>
      </c>
      <c r="F20" s="17" t="n">
        <f aca="false">F19-E19</f>
        <v>112.524595707043</v>
      </c>
      <c r="G20" s="17" t="n">
        <f aca="false">G19-F19</f>
        <v>122.471255527991</v>
      </c>
      <c r="H20" s="17" t="n">
        <f aca="false">H19-G19</f>
        <v>132.281613513105</v>
      </c>
      <c r="I20" s="17" t="n">
        <f aca="false">I19-H19</f>
        <v>142.854391336426</v>
      </c>
      <c r="J20" s="17" t="n">
        <f aca="false">J19-I19</f>
        <v>154.277716798621</v>
      </c>
      <c r="K20" s="17" t="n">
        <f aca="false">K19-J19</f>
        <v>166.641610592168</v>
      </c>
      <c r="L20" s="17" t="n">
        <f aca="false">L19-K19</f>
        <v>179.960255700571</v>
      </c>
    </row>
    <row r="23" customFormat="false" ht="15" hidden="false" customHeight="false" outlineLevel="0" collapsed="false">
      <c r="A23" s="5" t="s">
        <v>16</v>
      </c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</row>
    <row r="24" customFormat="false" ht="15" hidden="false" customHeight="false" outlineLevel="0" collapsed="false">
      <c r="A24" s="18"/>
      <c r="B24" s="12" t="s">
        <v>9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</row>
    <row r="25" customFormat="false" ht="15" hidden="false" customHeight="false" outlineLevel="0" collapsed="false">
      <c r="A25" s="6"/>
      <c r="B25" s="7" t="n">
        <v>2010</v>
      </c>
      <c r="C25" s="7" t="n">
        <v>2011</v>
      </c>
      <c r="D25" s="7" t="n">
        <v>2012</v>
      </c>
      <c r="E25" s="7" t="n">
        <v>2013</v>
      </c>
      <c r="F25" s="7" t="n">
        <v>2014</v>
      </c>
      <c r="G25" s="7" t="n">
        <v>2015</v>
      </c>
      <c r="H25" s="7" t="n">
        <v>2016</v>
      </c>
      <c r="I25" s="7" t="n">
        <v>2017</v>
      </c>
      <c r="J25" s="7" t="n">
        <v>2018</v>
      </c>
      <c r="K25" s="7" t="n">
        <v>2019</v>
      </c>
      <c r="L25" s="7" t="n">
        <v>2020</v>
      </c>
    </row>
    <row r="26" customFormat="false" ht="15" hidden="false" customHeight="false" outlineLevel="0" collapsed="false">
      <c r="A26" s="19" t="s">
        <v>17</v>
      </c>
      <c r="B26" s="8"/>
      <c r="C26" s="8" t="n">
        <v>4500</v>
      </c>
      <c r="D26" s="8" t="n">
        <v>6860</v>
      </c>
      <c r="E26" s="8" t="n">
        <v>8408.8</v>
      </c>
      <c r="F26" s="8" t="n">
        <v>9081.5</v>
      </c>
      <c r="G26" s="8" t="n">
        <v>9808</v>
      </c>
      <c r="H26" s="8" t="n">
        <v>10592.66</v>
      </c>
      <c r="I26" s="8" t="n">
        <v>11440.07</v>
      </c>
      <c r="J26" s="8" t="n">
        <v>12355.2</v>
      </c>
      <c r="K26" s="8" t="n">
        <v>13343.7</v>
      </c>
      <c r="L26" s="8" t="n">
        <v>14411.2</v>
      </c>
    </row>
    <row r="27" customFormat="false" ht="15" hidden="false" customHeight="false" outlineLevel="0" collapsed="false">
      <c r="A27" s="19" t="s">
        <v>18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</row>
    <row r="28" customFormat="false" ht="15" hidden="false" customHeight="false" outlineLevel="0" collapsed="false">
      <c r="A28" s="20" t="s">
        <v>19</v>
      </c>
      <c r="B28" s="8"/>
      <c r="C28" s="21" t="n">
        <v>575</v>
      </c>
      <c r="D28" s="8" t="n">
        <v>575</v>
      </c>
      <c r="E28" s="8" t="n">
        <v>586.5</v>
      </c>
      <c r="F28" s="8" t="n">
        <v>598.2</v>
      </c>
      <c r="G28" s="8" t="n">
        <v>610.1</v>
      </c>
      <c r="H28" s="8" t="n">
        <v>622.3</v>
      </c>
      <c r="I28" s="8" t="n">
        <v>634.8</v>
      </c>
      <c r="J28" s="8" t="n">
        <v>647.5</v>
      </c>
      <c r="K28" s="8" t="n">
        <v>660.4</v>
      </c>
      <c r="L28" s="8" t="n">
        <v>673.7</v>
      </c>
    </row>
    <row r="29" customFormat="false" ht="15" hidden="false" customHeight="false" outlineLevel="0" collapsed="false">
      <c r="A29" s="22" t="s">
        <v>20</v>
      </c>
      <c r="B29" s="23"/>
      <c r="C29" s="24" t="n">
        <v>2035</v>
      </c>
      <c r="D29" s="24" t="n">
        <v>3403.8</v>
      </c>
      <c r="E29" s="24" t="n">
        <v>4290.6</v>
      </c>
      <c r="F29" s="24" t="n">
        <v>4669</v>
      </c>
      <c r="G29" s="24" t="n">
        <v>5078.4</v>
      </c>
      <c r="H29" s="24" t="n">
        <v>5521.3</v>
      </c>
      <c r="I29" s="24" t="n">
        <v>6000.3</v>
      </c>
      <c r="J29" s="24" t="n">
        <v>6518.5</v>
      </c>
      <c r="K29" s="24" t="n">
        <v>7078.8</v>
      </c>
      <c r="L29" s="24" t="n">
        <v>7684.7</v>
      </c>
    </row>
    <row r="30" customFormat="false" ht="15" hidden="false" customHeight="false" outlineLevel="0" collapsed="false">
      <c r="A30" s="23" t="s">
        <v>21</v>
      </c>
      <c r="B30" s="24" t="n">
        <v>1250</v>
      </c>
      <c r="C30" s="24" t="n">
        <v>1155</v>
      </c>
      <c r="D30" s="24" t="n">
        <v>1735</v>
      </c>
      <c r="E30" s="24" t="n">
        <v>2102.2</v>
      </c>
      <c r="F30" s="24" t="n">
        <v>2270.3</v>
      </c>
      <c r="G30" s="24" t="n">
        <v>2452</v>
      </c>
      <c r="H30" s="24" t="n">
        <v>2648.1</v>
      </c>
      <c r="I30" s="24" t="n">
        <v>2860</v>
      </c>
      <c r="J30" s="24" t="n">
        <v>3088.8</v>
      </c>
      <c r="K30" s="24" t="n">
        <v>3335.9</v>
      </c>
      <c r="L30" s="24" t="n">
        <v>3602.8</v>
      </c>
    </row>
    <row r="31" customFormat="false" ht="15" hidden="false" customHeight="false" outlineLevel="0" collapsed="false">
      <c r="A31" s="14" t="s">
        <v>22</v>
      </c>
      <c r="B31" s="14"/>
      <c r="C31" s="25" t="n">
        <v>152.2</v>
      </c>
      <c r="D31" s="25" t="n">
        <v>152.2</v>
      </c>
      <c r="E31" s="25" t="n">
        <v>152.2</v>
      </c>
      <c r="F31" s="25" t="n">
        <v>152.2</v>
      </c>
      <c r="G31" s="25" t="n">
        <v>164.4</v>
      </c>
      <c r="H31" s="25" t="n">
        <v>177.5</v>
      </c>
      <c r="I31" s="25" t="n">
        <v>191.7</v>
      </c>
      <c r="J31" s="25" t="n">
        <v>207.1</v>
      </c>
      <c r="K31" s="25" t="n">
        <v>223.6</v>
      </c>
      <c r="L31" s="25" t="n">
        <v>241.5</v>
      </c>
    </row>
    <row r="32" customFormat="false" ht="15" hidden="false" customHeight="false" outlineLevel="0" collapsed="false">
      <c r="A32" s="16" t="s">
        <v>23</v>
      </c>
      <c r="B32" s="8" t="n">
        <f aca="false">B26-SUM(B28:B31)</f>
        <v>-1250</v>
      </c>
      <c r="C32" s="8" t="n">
        <f aca="false">C26-SUM(C28:C31)</f>
        <v>582.8</v>
      </c>
      <c r="D32" s="8" t="n">
        <f aca="false">D26-SUM(D28:D31)</f>
        <v>994</v>
      </c>
      <c r="E32" s="8" t="n">
        <f aca="false">E26-SUM(E28:E31)</f>
        <v>1277.3</v>
      </c>
      <c r="F32" s="8" t="n">
        <f aca="false">F26-SUM(F28:F31)</f>
        <v>1391.8</v>
      </c>
      <c r="G32" s="8" t="n">
        <f aca="false">G26-SUM(G28:G31)</f>
        <v>1503.1</v>
      </c>
      <c r="H32" s="8" t="n">
        <f aca="false">H26-SUM(H28:H31)</f>
        <v>1623.46</v>
      </c>
      <c r="I32" s="8" t="n">
        <f aca="false">I26-SUM(I28:I31)</f>
        <v>1753.27</v>
      </c>
      <c r="J32" s="8" t="n">
        <f aca="false">J26-SUM(J28:J31)</f>
        <v>1893.3</v>
      </c>
      <c r="K32" s="8" t="n">
        <f aca="false">K26-SUM(K28:K31)</f>
        <v>2045</v>
      </c>
      <c r="L32" s="8" t="n">
        <f aca="false">L26-SUM(L28:L31)</f>
        <v>2208.5</v>
      </c>
    </row>
    <row r="33" customFormat="false" ht="15" hidden="false" customHeight="false" outlineLevel="0" collapsed="false">
      <c r="A33" s="14" t="s">
        <v>24</v>
      </c>
      <c r="B33" s="14" t="n">
        <f aca="false">40%*B32</f>
        <v>-500</v>
      </c>
      <c r="C33" s="14" t="n">
        <f aca="false">40%*C32</f>
        <v>233.12</v>
      </c>
      <c r="D33" s="14" t="n">
        <f aca="false">40%*D32</f>
        <v>397.6</v>
      </c>
      <c r="E33" s="14" t="n">
        <f aca="false">40%*E32</f>
        <v>510.92</v>
      </c>
      <c r="F33" s="14" t="n">
        <f aca="false">40%*F32</f>
        <v>556.72</v>
      </c>
      <c r="G33" s="14" t="n">
        <f aca="false">40%*G32</f>
        <v>601.24</v>
      </c>
      <c r="H33" s="14" t="n">
        <f aca="false">40%*H32</f>
        <v>649.384</v>
      </c>
      <c r="I33" s="14" t="n">
        <f aca="false">40%*I32</f>
        <v>701.308</v>
      </c>
      <c r="J33" s="14" t="n">
        <f aca="false">40%*J32</f>
        <v>757.320000000001</v>
      </c>
      <c r="K33" s="14" t="n">
        <f aca="false">40%*K32</f>
        <v>818</v>
      </c>
      <c r="L33" s="14" t="n">
        <f aca="false">40%*L32</f>
        <v>883.4</v>
      </c>
    </row>
    <row r="34" customFormat="false" ht="15" hidden="false" customHeight="false" outlineLevel="0" collapsed="false">
      <c r="A34" s="16" t="s">
        <v>25</v>
      </c>
      <c r="B34" s="8" t="n">
        <f aca="false">B32-B33</f>
        <v>-750</v>
      </c>
      <c r="C34" s="8" t="n">
        <f aca="false">C32-C33</f>
        <v>349.68</v>
      </c>
      <c r="D34" s="8" t="n">
        <f aca="false">D32-D33</f>
        <v>596.4</v>
      </c>
      <c r="E34" s="8" t="n">
        <f aca="false">E32-E33</f>
        <v>766.38</v>
      </c>
      <c r="F34" s="8" t="n">
        <f aca="false">F32-F33</f>
        <v>835.08</v>
      </c>
      <c r="G34" s="8" t="n">
        <f aca="false">G32-G33</f>
        <v>901.86</v>
      </c>
      <c r="H34" s="8" t="n">
        <f aca="false">H32-H33</f>
        <v>974.076</v>
      </c>
      <c r="I34" s="8" t="n">
        <f aca="false">I32-I33</f>
        <v>1051.962</v>
      </c>
      <c r="J34" s="8" t="n">
        <f aca="false">J32-J33</f>
        <v>1135.98</v>
      </c>
      <c r="K34" s="8" t="n">
        <f aca="false">K32-K33</f>
        <v>1227</v>
      </c>
      <c r="L34" s="8" t="n">
        <f aca="false">L32-L33</f>
        <v>1325.1</v>
      </c>
    </row>
    <row r="35" customFormat="false" ht="15" hidden="false" customHeight="false" outlineLevel="0" collapsed="false">
      <c r="A35" s="19" t="s">
        <v>22</v>
      </c>
      <c r="B35" s="19" t="n">
        <f aca="false">B31</f>
        <v>0</v>
      </c>
      <c r="C35" s="8" t="n">
        <f aca="false">C31</f>
        <v>152.2</v>
      </c>
      <c r="D35" s="8" t="n">
        <f aca="false">D31</f>
        <v>152.2</v>
      </c>
      <c r="E35" s="8" t="n">
        <f aca="false">E31</f>
        <v>152.2</v>
      </c>
      <c r="F35" s="8" t="n">
        <f aca="false">F31</f>
        <v>152.2</v>
      </c>
      <c r="G35" s="8" t="n">
        <f aca="false">G31</f>
        <v>164.4</v>
      </c>
      <c r="H35" s="8" t="n">
        <f aca="false">H31</f>
        <v>177.5</v>
      </c>
      <c r="I35" s="8" t="n">
        <f aca="false">I31</f>
        <v>191.7</v>
      </c>
      <c r="J35" s="8" t="n">
        <f aca="false">J31</f>
        <v>207.1</v>
      </c>
      <c r="K35" s="8" t="n">
        <f aca="false">K31</f>
        <v>223.6</v>
      </c>
      <c r="L35" s="8" t="n">
        <f aca="false">L31</f>
        <v>241.5</v>
      </c>
      <c r="M35" s="19"/>
    </row>
    <row r="36" customFormat="false" ht="15" hidden="false" customHeight="false" outlineLevel="0" collapsed="false">
      <c r="A36" s="19" t="s">
        <v>26</v>
      </c>
      <c r="B36" s="26" t="n">
        <v>1470</v>
      </c>
      <c r="C36" s="26" t="n">
        <v>952.2</v>
      </c>
      <c r="D36" s="26" t="n">
        <v>152.2</v>
      </c>
      <c r="E36" s="26" t="n">
        <v>152.2</v>
      </c>
      <c r="F36" s="26" t="n">
        <v>333.8</v>
      </c>
      <c r="G36" s="26" t="n">
        <v>360.5</v>
      </c>
      <c r="H36" s="26" t="n">
        <v>389.3</v>
      </c>
      <c r="I36" s="26" t="n">
        <v>420.5</v>
      </c>
      <c r="J36" s="26" t="n">
        <v>454.1</v>
      </c>
      <c r="K36" s="26" t="n">
        <v>490.5</v>
      </c>
      <c r="L36" s="26" t="n">
        <v>529.7</v>
      </c>
    </row>
    <row r="37" customFormat="false" ht="15" hidden="false" customHeight="false" outlineLevel="0" collapsed="false">
      <c r="A37" s="14" t="s">
        <v>15</v>
      </c>
      <c r="B37" s="14" t="n">
        <f aca="false">B20</f>
        <v>800</v>
      </c>
      <c r="C37" s="27" t="n">
        <f aca="false">C20</f>
        <v>106.86310216895</v>
      </c>
      <c r="D37" s="27" t="n">
        <f aca="false">D20</f>
        <v>427.413524850189</v>
      </c>
      <c r="E37" s="27" t="n">
        <f aca="false">E20</f>
        <v>84.1886798733219</v>
      </c>
      <c r="F37" s="27" t="n">
        <f aca="false">F20</f>
        <v>112.524595707043</v>
      </c>
      <c r="G37" s="27" t="n">
        <f aca="false">G20</f>
        <v>122.471255527991</v>
      </c>
      <c r="H37" s="27" t="n">
        <f aca="false">H20</f>
        <v>132.281613513105</v>
      </c>
      <c r="I37" s="27" t="n">
        <f aca="false">I20</f>
        <v>142.854391336426</v>
      </c>
      <c r="J37" s="27" t="n">
        <f aca="false">J20</f>
        <v>154.277716798621</v>
      </c>
      <c r="K37" s="27" t="n">
        <f aca="false">K20</f>
        <v>166.641610592168</v>
      </c>
      <c r="L37" s="27" t="n">
        <f aca="false">L20</f>
        <v>179.960255700571</v>
      </c>
    </row>
    <row r="38" customFormat="false" ht="15" hidden="false" customHeight="false" outlineLevel="0" collapsed="false">
      <c r="A38" s="16" t="s">
        <v>27</v>
      </c>
      <c r="B38" s="28" t="n">
        <f aca="false">B34+B35-B36-B37</f>
        <v>-3020</v>
      </c>
      <c r="C38" s="28" t="n">
        <f aca="false">C34+C35-C36-C37</f>
        <v>-557.18310216895</v>
      </c>
      <c r="D38" s="28" t="n">
        <f aca="false">D34+D35-D36-D37</f>
        <v>168.986475149811</v>
      </c>
      <c r="E38" s="28" t="n">
        <f aca="false">E34+E35-E36-E37</f>
        <v>682.191320126678</v>
      </c>
      <c r="F38" s="28" t="n">
        <f aca="false">F34+F35-F36-F37</f>
        <v>540.955404292957</v>
      </c>
      <c r="G38" s="28" t="n">
        <f aca="false">G34+G35-G36-G37</f>
        <v>583.28874447201</v>
      </c>
      <c r="H38" s="28" t="n">
        <f aca="false">H34+H35-H36-H37</f>
        <v>629.994386486894</v>
      </c>
      <c r="I38" s="28" t="n">
        <f aca="false">I34+I35-I36-I37</f>
        <v>680.307608663575</v>
      </c>
      <c r="J38" s="28" t="n">
        <f aca="false">J34+J35-J36-J37</f>
        <v>734.70228320138</v>
      </c>
      <c r="K38" s="28" t="n">
        <f aca="false">K34+K35-K36-K37</f>
        <v>793.458389407832</v>
      </c>
      <c r="L38" s="28" t="n">
        <f aca="false">L34+L35-L36-L37</f>
        <v>856.939744299428</v>
      </c>
    </row>
    <row r="39" customFormat="false" ht="15" hidden="false" customHeight="false" outlineLevel="0" collapsed="false">
      <c r="A39" s="16" t="s">
        <v>28</v>
      </c>
      <c r="B39" s="28" t="n">
        <f aca="false">B38/(1+$B$2)^(B25-$B$25)</f>
        <v>-3020</v>
      </c>
      <c r="C39" s="28" t="n">
        <f aca="false">C38/(1+$B$2)^(C25-$B$25)</f>
        <v>-514.006551816374</v>
      </c>
      <c r="D39" s="28" t="n">
        <f aca="false">D38/(1+$B$2)^(D25-$B$25)</f>
        <v>143.811422732033</v>
      </c>
      <c r="E39" s="28" t="n">
        <f aca="false">E38/(1+$B$2)^(E25-$B$25)</f>
        <v>535.572590663527</v>
      </c>
      <c r="F39" s="28" t="n">
        <f aca="false">F38/(1+$B$2)^(F25-$B$25)</f>
        <v>391.781870218349</v>
      </c>
      <c r="G39" s="28" t="n">
        <f aca="false">G38/(1+$B$2)^(G25-$B$25)</f>
        <v>389.706083205242</v>
      </c>
      <c r="H39" s="28" t="n">
        <f aca="false">H38/(1+$B$2)^(H25-$B$25)</f>
        <v>388.29427423459</v>
      </c>
      <c r="I39" s="28" t="n">
        <f aca="false">I38/(1+$B$2)^(I25-$B$25)</f>
        <v>386.812368848772</v>
      </c>
      <c r="J39" s="28" t="n">
        <f aca="false">J38/(1+$B$2)^(J25-$B$25)</f>
        <v>385.369315737673</v>
      </c>
      <c r="K39" s="28" t="n">
        <f aca="false">K38/(1+$B$2)^(K25-$B$25)</f>
        <v>383.937574176977</v>
      </c>
      <c r="L39" s="28" t="n">
        <f aca="false">L38/(1+$B$2)^(L25-$B$25)</f>
        <v>382.522921100022</v>
      </c>
    </row>
    <row r="41" customFormat="false" ht="15" hidden="false" customHeight="false" outlineLevel="0" collapsed="false">
      <c r="A41" s="29" t="s">
        <v>29</v>
      </c>
      <c r="B41" s="30" t="n">
        <f aca="false">SUM(B39:L39)</f>
        <v>-146.19813089919</v>
      </c>
    </row>
    <row r="43" customFormat="false" ht="15" hidden="false" customHeight="false" outlineLevel="0" collapsed="false">
      <c r="A43" s="2" t="s">
        <v>30</v>
      </c>
      <c r="B43" s="2"/>
    </row>
    <row r="44" customFormat="false" ht="15" hidden="false" customHeight="false" outlineLevel="0" collapsed="false">
      <c r="A44" s="1" t="s">
        <v>31</v>
      </c>
      <c r="B44" s="17" t="n">
        <f aca="false">L38*(1+B3)/(B2-B3)</f>
        <v>16345.3321597854</v>
      </c>
    </row>
    <row r="45" customFormat="false" ht="15" hidden="false" customHeight="false" outlineLevel="0" collapsed="false">
      <c r="A45" s="1" t="s">
        <v>32</v>
      </c>
      <c r="B45" s="1" t="n">
        <f aca="false">B44/(1+B2)^10</f>
        <v>7296.27053209302</v>
      </c>
    </row>
    <row r="47" customFormat="false" ht="15" hidden="false" customHeight="false" outlineLevel="0" collapsed="false">
      <c r="A47" s="29" t="s">
        <v>33</v>
      </c>
      <c r="B47" s="30" t="n">
        <f aca="false">B45+B41</f>
        <v>7150.07240119383</v>
      </c>
    </row>
  </sheetData>
  <mergeCells count="7">
    <mergeCell ref="A1:B1"/>
    <mergeCell ref="A5:L5"/>
    <mergeCell ref="A12:L12"/>
    <mergeCell ref="B13:L13"/>
    <mergeCell ref="A23:L23"/>
    <mergeCell ref="B24:L24"/>
    <mergeCell ref="A43:B43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LibreOffice/24.8.4.2$MacOSX_AARCH64 LibreOffice_project/bb3cfa12c7b1bf994ecc5649a80400d06cd71002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2015-04-11T15:07:05Z</dcterms:created>
  <dc:creator>bhglaser</dc:creator>
  <dc:description/>
  <dc:language>en-US</dc:language>
  <cp:lastModifiedBy/>
  <dcterms:modified xsi:type="dcterms:W3CDTF">2025-04-12T21:28:25Z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